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<sst xmlns="http://schemas.openxmlformats.org/spreadsheetml/2006/main" count="692" uniqueCount="360">
  <si>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</si>
  <si>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</si>
  <si>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</si>
  <si>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</si>
  <si>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</si>
  <si>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</si>
  <si>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</si>
  <si>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</si>
  <si>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</si>
  <si>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</si>
  <si>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</si>
  <si>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</si>
  <si>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</si>
  <si>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</si>
  <si>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</si>
  <si>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</si>
  <si>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</si>
  <si>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</si>
  <si>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</si>
  <si>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</si>
  <si>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</si>
  <si>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</si>
  <si>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</si>
  <si>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</si>
  <si>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</si>
  <si>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</si>
  <si>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</si>
  <si>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</si>
  <si>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</si>
  <si>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</si>
  <si>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</si>
  <si>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</si>
  <si>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</si>
  <si>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</si>
  <si>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</si>
  <si>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</si>
  <si>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</si>
  <si>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</si>
  <si>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</si>
  <si>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</si>
  <si>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</si>
  <si>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</si>
  <si>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</si>
  <si>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</si>
  <si>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</si>
  <si>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</si>
  <si>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</si>
  <si>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</si>
  <si>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</si>
  <si>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</si>
  <si>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</si>
  <si>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</si>
  <si>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</si>
  <si>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</si>
  <si>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</si>
  <si>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</si>
  <si>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</si>
  <si>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</si>
  <si>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</si>
  <si>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</si>
  <si>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</si>
  <si>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</si>
  <si>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</si>
  <si>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</si>
  <si>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</si>
  <si>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</si>
  <si>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</si>
  <si>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</si>
  <si>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</si>
  <si>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</si>
  <si>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</si>
  <si>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</si>
  <si>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</si>
  <si>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</si>
  <si>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</si>
  <si>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</si>
  <si>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</si>
  <si>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</si>
  <si>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</si>
  <si>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</si>
  <si>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</si>
  <si>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</si>
  <si>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</si>
  <si>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</si>
  <si>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</si>
  <si>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</si>
  <si>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</si>
  <si>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</si>
  <si>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</si>
  <si>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</si>
  <si>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</si>
  <si>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</si>
  <si>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</si>
  <si>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</si>
  <si>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</si>
  <si>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</si>
  <si>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</si>
  <si>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</si>
  <si>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</si>
  <si>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</si>
  <si>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</si>
  <si>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</si>
  <si>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</si>
  <si>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</si>
  <si>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</si>
  <si>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</si>
  <si>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</si>
  <si>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</si>
  <si>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</si>
  <si>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</si>
  <si>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</si>
  <si>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</si>
  <si>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</si>
  <si>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</si>
  <si>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</si>
  <si>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</si>
  <si>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</si>
  <si>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</si>
  <si>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</si>
  <si>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</si>
  <si>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</si>
  <si>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</si>
  <si>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</si>
  <si>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</si>
  <si>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</si>
  <si>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</si>
  <si>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</si>
  <si>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</si>
  <si>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</si>
  <si>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</si>
  <si>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</si>
  <si>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</si>
  <si>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</si>
  <si>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</si>
  <si>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</si>
  <si>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</si>
  <si>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</si>
  <si>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</si>
  <si>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</si>
  <si>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</si>
  <si>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</si>
  <si>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</si>
  <si>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</si>
  <si>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</si>
  <si>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</si>
  <si>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</si>
  <si>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</si>
  <si>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</si>
  <si>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</si>
  <si>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</si>
  <si>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</si>
  <si>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</si>
  <si>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</si>
  <si>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</si>
  <si>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</si>
  <si>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</si>
  <si>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</si>
  <si>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</si>
  <si>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</si>
  <si>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</si>
  <si>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</si>
  <si>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</si>
  <si>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</si>
  <si>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</si>
  <si>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</si>
  <si>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</si>
  <si>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</si>
  <si>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</si>
  <si>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</si>
  <si>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</si>
  <si>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</si>
  <si>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</si>
  <si>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</si>
  <si>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</si>
  <si>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</si>
  <si>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</si>
  <si>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</si>
  <si>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</si>
  <si>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</si>
  <si>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</si>
  <si>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</si>
  <si>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</si>
  <si>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</si>
  <si>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</si>
  <si>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</si>
  <si>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</si>
  <si>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</si>
  <si>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</si>
  <si>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</si>
  <si>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</si>
  <si>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</si>
  <si>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</si>
  <si>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</si>
  <si>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</si>
  <si>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</si>
  <si>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</si>
  <si>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</si>
  <si>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</si>
  <si>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</si>
  <si>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</si>
  <si>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</si>
  <si>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</si>
  <si>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</si>
  <si>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</si>
  <si>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</si>
  <si>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</si>
  <si>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</si>
  <si>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</si>
  <si>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</si>
  <si>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</si>
  <si>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</si>
  <si>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</si>
  <si>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</si>
  <si>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</si>
  <si>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</si>
  <si>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</si>
  <si>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</si>
  <si>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</si>
  <si>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</si>
  <si>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</si>
  <si>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</si>
  <si>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</si>
  <si>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</si>
  <si>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</si>
  <si>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</si>
  <si>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</si>
  <si>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</si>
  <si>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</si>
  <si>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</si>
  <si>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</si>
  <si>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</si>
  <si>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</si>
  <si>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</si>
  <si>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</si>
  <si>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</si>
  <si>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</si>
  <si>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</si>
  <si>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</si>
  <si>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</si>
  <si>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</si>
  <si>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</si>
  <si>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</si>
  <si>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</si>
  <si>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</si>
  <si>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</si>
  <si>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</si>
  <si>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</si>
  <si>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</si>
  <si>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</si>
  <si>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</si>
  <si>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</si>
  <si>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</si>
  <si>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</si>
  <si>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</si>
  <si>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</si>
  <si>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</si>
  <si>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</si>
  <si>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</si>
  <si>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</si>
  <si>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</si>
  <si>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</si>
  <si>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</si>
  <si>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</si>
  <si>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</si>
  <si>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</si>
  <si>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</si>
  <si>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</si>
  <si>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</si>
  <si>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</si>
  <si>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</si>
  <si>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</si>
  <si>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</si>
  <si>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</si>
  <si>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</si>
  <si>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</si>
  <si>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</si>
  <si>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</si>
  <si>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</si>
  <si>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</si>
  <si>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</si>
  <si>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</si>
  <si>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</si>
  <si>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</si>
  <si>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</si>
  <si>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</si>
  <si>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</si>
  <si>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</si>
  <si>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</si>
  <si>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</si>
  <si>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</si>
  <si>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</si>
  <si>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</si>
  <si>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</si>
  <si>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</si>
  <si>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</si>
  <si>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</si>
  <si>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</si>
  <si>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</si>
  <si>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</si>
  <si>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</si>
  <si>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</si>
  <si>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</si>
  <si>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</si>
  <si>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</si>
  <si>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</si>
  <si>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</si>
  <si>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</si>
  <si>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</si>
  <si>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</si>
  <si>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</si>
  <si>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</si>
  <si>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</si>
  <si>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</si>
  <si>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</si>
  <si>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</si>
  <si>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</si>
  <si>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</si>
  <si>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</si>
  <si>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</si>
  <si>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</si>
  <si>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</si>
  <si>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</si>
  <si>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</si>
  <si>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</si>
  <si>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</si>
  <si>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</si>
  <si>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</si>
  <si>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</si>
  <si>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</si>
  <si>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</si>
  <si>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</si>
  <si>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</si>
  <si>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</si>
  <si>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</si>
  <si>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</si>
  <si>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</si>
  <si>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</si>
  <si>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</si>
  <si>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</si>
  <si>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</si>
  <si>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</si>
  <si>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</si>
  <si>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</si>
  <si>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</si>
  <si>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</si>
  <si>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</si>
  <si>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</si>
  <si>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</si>
  <si>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</si>
  <si>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</si>
  <si>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</si>
  <si>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</si>
  <si>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</si>
  <si>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</si>
  <si>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>суп картопляний з макаронами</t>
  </si>
  <si>
    <t>суп картопляний з гречкою</t>
  </si>
  <si>
    <t>йогурт</t>
  </si>
  <si>
    <t xml:space="preserve">т </t>
  </si>
  <si>
    <t xml:space="preserve">     на  "17" травня  2021 р.</t>
  </si>
  <si>
    <r>
      <t>"</t>
    </r>
    <r>
      <rPr>
        <u val="single"/>
        <sz val="20"/>
        <rFont val="Arial Cyr"/>
        <family val="0"/>
      </rPr>
      <t xml:space="preserve">     14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05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21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</si>
</sst>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[$-422]d\ mmmm\ yyyy&quot; р.&quot;"/>
    <numFmt numFmtId="209" formatCode="0.0"/>
    <numFmt numFmtId="210" formatCode="0.000"/>
    <numFmt numFmtId="211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0" fontId="12" fillId="0" borderId="17" xfId="0" applyNumberFormat="1" applyFont="1" applyBorder="1" applyAlignment="1">
      <alignment horizontal="center" vertical="center" wrapText="1"/>
    </xf>
    <xf numFmtId="210" fontId="12" fillId="0" borderId="15" xfId="0" applyNumberFormat="1" applyFont="1" applyBorder="1" applyAlignment="1">
      <alignment horizontal="center" vertical="center" wrapText="1"/>
    </xf>
    <xf numFmtId="210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0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0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02" fontId="0" fillId="0" borderId="0" xfId="43" applyFont="1" applyAlignment="1">
      <alignment horizontal="center"/>
    </xf>
    <xf numFmtId="202" fontId="0" fillId="0" borderId="15" xfId="43" applyFont="1" applyBorder="1" applyAlignment="1">
      <alignment horizontal="center"/>
    </xf>
    <xf numFmtId="202" fontId="0" fillId="0" borderId="19" xfId="43" applyFont="1" applyBorder="1" applyAlignment="1">
      <alignment horizontal="center"/>
    </xf>
    <xf numFmtId="202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02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0" fontId="25" fillId="0" borderId="11" xfId="0" applyNumberFormat="1" applyFont="1" applyBorder="1" applyAlignment="1">
      <alignment horizontal="center" vertical="center" wrapText="1"/>
    </xf>
    <xf numFmtId="210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0" fontId="25" fillId="0" borderId="16" xfId="0" applyNumberFormat="1" applyFont="1" applyBorder="1" applyAlignment="1">
      <alignment horizontal="center" vertical="center" wrapText="1"/>
    </xf>
    <xf numFmtId="210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0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9.emf" /><Relationship Id="rId2" Type="http://schemas.openxmlformats.org/officeDocument/2006/relationships/image" Target="../media/image37.emf" /><Relationship Id="rId3" Type="http://schemas.openxmlformats.org/officeDocument/2006/relationships/image" Target="../media/image18.emf" /><Relationship Id="rId4" Type="http://schemas.openxmlformats.org/officeDocument/2006/relationships/image" Target="../media/image30.emf" /><Relationship Id="rId5" Type="http://schemas.openxmlformats.org/officeDocument/2006/relationships/image" Target="../media/image28.emf" /><Relationship Id="rId6" Type="http://schemas.openxmlformats.org/officeDocument/2006/relationships/image" Target="../media/image31.emf" /><Relationship Id="rId7" Type="http://schemas.openxmlformats.org/officeDocument/2006/relationships/image" Target="../media/image33.emf" /><Relationship Id="rId8" Type="http://schemas.openxmlformats.org/officeDocument/2006/relationships/image" Target="../media/image17.emf" /><Relationship Id="rId9" Type="http://schemas.openxmlformats.org/officeDocument/2006/relationships/image" Target="../media/image34.emf" /><Relationship Id="rId10" Type="http://schemas.openxmlformats.org/officeDocument/2006/relationships/image" Target="../media/image22.emf" /><Relationship Id="rId11" Type="http://schemas.openxmlformats.org/officeDocument/2006/relationships/image" Target="../media/image1.emf" /><Relationship Id="rId12" Type="http://schemas.openxmlformats.org/officeDocument/2006/relationships/image" Target="../media/image35.emf" /><Relationship Id="rId13" Type="http://schemas.openxmlformats.org/officeDocument/2006/relationships/image" Target="../media/image20.emf" /><Relationship Id="rId14" Type="http://schemas.openxmlformats.org/officeDocument/2006/relationships/image" Target="../media/image36.emf" /><Relationship Id="rId15" Type="http://schemas.openxmlformats.org/officeDocument/2006/relationships/image" Target="../media/image21.emf" /><Relationship Id="rId16" Type="http://schemas.openxmlformats.org/officeDocument/2006/relationships/image" Target="../media/image32.emf" /><Relationship Id="rId17" Type="http://schemas.openxmlformats.org/officeDocument/2006/relationships/image" Target="../media/image24.emf" /><Relationship Id="rId18" Type="http://schemas.openxmlformats.org/officeDocument/2006/relationships/image" Target="../media/image19.emf" /><Relationship Id="rId19" Type="http://schemas.openxmlformats.org/officeDocument/2006/relationships/image" Target="../media/image23.emf" /><Relationship Id="rId20" Type="http://schemas.openxmlformats.org/officeDocument/2006/relationships/image" Target="../media/image26.emf" /><Relationship Id="rId21" Type="http://schemas.openxmlformats.org/officeDocument/2006/relationships/image" Target="../media/image25.emf" /><Relationship Id="rId22" Type="http://schemas.openxmlformats.org/officeDocument/2006/relationships/image" Target="../media/image2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514350</xdr:colOff>
      <xdr:row>0</xdr:row>
      <xdr:rowOff>66675</xdr:rowOff>
    </xdr:from>
    <xdr:to>
      <xdr:col>35</xdr:col>
      <xdr:colOff>495300</xdr:colOff>
      <xdr:row>7</xdr:row>
      <xdr:rowOff>180975</xdr:rowOff>
    </xdr:to>
    <xdr:pic>
      <xdr:nvPicPr>
        <xdr:cNvPr id="4" name="Picture 1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569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16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15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zoomScale="50" zoomScaleNormal="50" zoomScaleSheetLayoutView="40" zoomScalePageLayoutView="40" workbookViewId="0" topLeftCell="U1">
      <selection activeCell="AH1" sqref="AH1:AN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170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181</v>
      </c>
      <c r="AI1" s="263"/>
      <c r="AJ1" s="263"/>
      <c r="AK1" s="263"/>
      <c r="AL1" s="263"/>
      <c r="AM1" s="263"/>
      <c r="AN1" s="263"/>
      <c r="AQ1" s="61"/>
      <c r="AR1" s="61" t="s">
        <v>12</v>
      </c>
      <c r="AS1" s="61" t="s">
        <v>6</v>
      </c>
      <c r="AT1" s="61" t="s">
        <v>13</v>
      </c>
      <c r="AU1" s="61" t="s">
        <v>283</v>
      </c>
      <c r="AV1" s="61" t="s">
        <v>14</v>
      </c>
      <c r="AW1" s="61" t="s">
        <v>132</v>
      </c>
      <c r="AX1" s="61" t="s">
        <v>16</v>
      </c>
      <c r="AY1" s="61" t="s">
        <v>253</v>
      </c>
      <c r="AZ1" s="61" t="s">
        <v>60</v>
      </c>
      <c r="BA1" s="61" t="s">
        <v>18</v>
      </c>
      <c r="BB1" s="61" t="s">
        <v>61</v>
      </c>
      <c r="BC1" s="61" t="s">
        <v>19</v>
      </c>
      <c r="BD1" s="61" t="s">
        <v>20</v>
      </c>
      <c r="BE1" s="61" t="s">
        <v>21</v>
      </c>
      <c r="BF1" s="61" t="s">
        <v>62</v>
      </c>
      <c r="BG1" s="61" t="s">
        <v>23</v>
      </c>
      <c r="BH1" s="61" t="s">
        <v>24</v>
      </c>
      <c r="BI1" s="61" t="s">
        <v>25</v>
      </c>
      <c r="BJ1" s="61" t="s">
        <v>26</v>
      </c>
      <c r="BK1" s="61" t="s">
        <v>356</v>
      </c>
      <c r="BL1" s="61" t="s">
        <v>133</v>
      </c>
      <c r="BM1" s="61" t="s">
        <v>27</v>
      </c>
      <c r="BN1" s="61" t="s">
        <v>28</v>
      </c>
      <c r="BO1" s="61" t="s">
        <v>29</v>
      </c>
      <c r="BP1" s="61" t="s">
        <v>33</v>
      </c>
      <c r="BQ1" s="61" t="s">
        <v>63</v>
      </c>
      <c r="BR1" s="61" t="s">
        <v>32</v>
      </c>
      <c r="BS1" s="61" t="s">
        <v>31</v>
      </c>
      <c r="BT1" s="61" t="s">
        <v>326</v>
      </c>
      <c r="BU1" s="61" t="s">
        <v>0</v>
      </c>
      <c r="BV1" s="61" t="s">
        <v>35</v>
      </c>
      <c r="BW1" s="61" t="s">
        <v>34</v>
      </c>
      <c r="BX1" s="61" t="s">
        <v>36</v>
      </c>
      <c r="BY1" s="61" t="s">
        <v>37</v>
      </c>
      <c r="BZ1" s="61" t="s">
        <v>38</v>
      </c>
      <c r="CA1" s="61" t="s">
        <v>39</v>
      </c>
      <c r="CB1" s="61" t="s">
        <v>40</v>
      </c>
      <c r="CC1" s="61" t="s">
        <v>241</v>
      </c>
      <c r="CD1" s="61" t="s">
        <v>41</v>
      </c>
      <c r="CE1" s="61" t="s">
        <v>42</v>
      </c>
      <c r="CF1" s="61" t="s">
        <v>43</v>
      </c>
      <c r="CG1" s="61" t="s">
        <v>44</v>
      </c>
      <c r="CH1" s="61" t="s">
        <v>330</v>
      </c>
      <c r="CI1" s="61" t="s">
        <v>45</v>
      </c>
      <c r="CJ1" s="61" t="s">
        <v>46</v>
      </c>
      <c r="CK1" s="61" t="s">
        <v>329</v>
      </c>
      <c r="CL1" s="61" t="s">
        <v>72</v>
      </c>
      <c r="CM1" s="61" t="s">
        <v>48</v>
      </c>
      <c r="CN1" s="61" t="s">
        <v>315</v>
      </c>
      <c r="CO1" s="61" t="s">
        <v>47</v>
      </c>
      <c r="CP1" s="61" t="s">
        <v>49</v>
      </c>
      <c r="CQ1" s="61" t="s">
        <v>212</v>
      </c>
      <c r="CR1" s="61" t="s">
        <v>213</v>
      </c>
      <c r="CS1" s="61" t="s">
        <v>349</v>
      </c>
      <c r="CT1" s="61" t="s">
        <v>342</v>
      </c>
      <c r="CU1" s="61" t="s">
        <v>319</v>
      </c>
      <c r="CV1" s="61" t="s">
        <v>53</v>
      </c>
      <c r="CW1" s="61" t="s">
        <v>52</v>
      </c>
      <c r="CX1" s="61" t="s">
        <v>2</v>
      </c>
      <c r="CY1" s="61" t="s">
        <v>54</v>
      </c>
      <c r="CZ1" s="61" t="s">
        <v>55</v>
      </c>
      <c r="DA1" s="61" t="s">
        <v>56</v>
      </c>
      <c r="DB1" s="61" t="s">
        <v>57</v>
      </c>
      <c r="DC1" s="61" t="s">
        <v>58</v>
      </c>
      <c r="DD1" s="61" t="s">
        <v>346</v>
      </c>
      <c r="DE1" s="61" t="s">
        <v>73</v>
      </c>
      <c r="DF1" s="61" t="s">
        <v>81</v>
      </c>
      <c r="DG1" s="61" t="s">
        <v>348</v>
      </c>
      <c r="DH1" s="61" t="s">
        <v>101</v>
      </c>
      <c r="DI1" s="61" t="s">
        <v>114</v>
      </c>
      <c r="DJ1" s="61" t="s">
        <v>148</v>
      </c>
      <c r="DK1" s="61" t="s">
        <v>121</v>
      </c>
      <c r="DL1" s="61" t="s">
        <v>137</v>
      </c>
      <c r="DM1" s="61" t="s">
        <v>345</v>
      </c>
      <c r="DN1" s="61" t="s">
        <v>314</v>
      </c>
      <c r="DO1" s="61" t="s">
        <v>281</v>
      </c>
      <c r="DP1" s="61" t="s">
        <v>104</v>
      </c>
      <c r="DQ1" s="61" t="s">
        <v>308</v>
      </c>
      <c r="DR1" s="61" t="s">
        <v>201</v>
      </c>
      <c r="DS1" s="61" t="s">
        <v>202</v>
      </c>
      <c r="DT1" s="61" t="s">
        <v>203</v>
      </c>
      <c r="DU1" s="61" t="s">
        <v>204</v>
      </c>
      <c r="DV1" s="61" t="s">
        <v>205</v>
      </c>
      <c r="DW1" s="61" t="s">
        <v>206</v>
      </c>
      <c r="DX1" s="61" t="s">
        <v>251</v>
      </c>
      <c r="DY1" s="61"/>
    </row>
    <row r="2" spans="1:129" ht="21" customHeight="1">
      <c r="A2" s="177" t="s">
        <v>168</v>
      </c>
      <c r="B2" s="178"/>
      <c r="C2" s="262" t="s">
        <v>169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182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59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64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192</v>
      </c>
      <c r="G4" s="262"/>
      <c r="H4" s="262" t="s">
        <v>193</v>
      </c>
      <c r="I4" s="262"/>
      <c r="J4" s="262"/>
      <c r="K4" s="262" t="s">
        <v>194</v>
      </c>
      <c r="L4" s="262"/>
      <c r="M4" s="262"/>
      <c r="N4" s="262" t="s">
        <v>195</v>
      </c>
      <c r="O4" s="262"/>
      <c r="P4" s="262"/>
      <c r="Q4" s="262"/>
      <c r="R4" s="262"/>
      <c r="S4" s="262"/>
      <c r="T4" s="6"/>
      <c r="U4" s="218" t="s">
        <v>171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313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65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66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189</v>
      </c>
      <c r="D6" s="163"/>
      <c r="E6" s="163"/>
      <c r="F6" s="230">
        <f>AVERAGE(завтракл,обідл,ужинл)</f>
        <v>13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358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67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359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68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290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69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190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214</v>
      </c>
      <c r="Y9" s="165"/>
      <c r="Z9" s="165"/>
      <c r="AA9" s="165"/>
      <c r="AB9" s="165"/>
      <c r="AC9" s="165"/>
      <c r="AD9" s="6"/>
      <c r="AE9" s="164" t="s">
        <v>187</v>
      </c>
      <c r="AF9" s="164"/>
      <c r="AG9" s="164" t="s">
        <v>186</v>
      </c>
      <c r="AH9" s="164"/>
      <c r="AI9" s="164" t="s">
        <v>185</v>
      </c>
      <c r="AJ9" s="164"/>
      <c r="AK9" s="164" t="s">
        <v>184</v>
      </c>
      <c r="AL9" s="164"/>
      <c r="AM9" s="164" t="s">
        <v>183</v>
      </c>
      <c r="AN9" s="164"/>
      <c r="AP9">
        <v>8</v>
      </c>
      <c r="AQ9" s="62" t="s">
        <v>70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71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74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75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191</v>
      </c>
      <c r="D13" s="243"/>
      <c r="E13" s="243"/>
      <c r="F13" s="238">
        <f>AM181/сред</f>
        <v>79.65722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76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77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78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79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177</v>
      </c>
      <c r="B18" s="250"/>
      <c r="C18" s="222"/>
      <c r="D18" s="222"/>
      <c r="E18" s="223"/>
      <c r="F18" s="187" t="s">
        <v>178</v>
      </c>
      <c r="G18" s="251" t="s">
        <v>199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284</v>
      </c>
      <c r="AJ18" s="246"/>
      <c r="AK18" s="221" t="s">
        <v>188</v>
      </c>
      <c r="AL18" s="222"/>
      <c r="AM18" s="222"/>
      <c r="AN18" s="223"/>
      <c r="AP18">
        <v>17</v>
      </c>
      <c r="AQ18" s="62" t="s">
        <v>9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176</v>
      </c>
      <c r="B19" s="254"/>
      <c r="C19" s="254"/>
      <c r="D19" s="254"/>
      <c r="E19" s="255"/>
      <c r="F19" s="188"/>
      <c r="G19" s="170" t="s">
        <v>172</v>
      </c>
      <c r="H19" s="171"/>
      <c r="I19" s="171"/>
      <c r="J19" s="171"/>
      <c r="K19" s="171"/>
      <c r="L19" s="171"/>
      <c r="M19" s="171"/>
      <c r="N19" s="172"/>
      <c r="O19" s="170" t="s">
        <v>173</v>
      </c>
      <c r="P19" s="171"/>
      <c r="Q19" s="171"/>
      <c r="R19" s="171"/>
      <c r="S19" s="171"/>
      <c r="T19" s="171"/>
      <c r="U19" s="171"/>
      <c r="V19" s="172"/>
      <c r="W19" s="176" t="s">
        <v>174</v>
      </c>
      <c r="X19" s="176"/>
      <c r="Y19" s="176"/>
      <c r="Z19" s="171" t="s">
        <v>175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80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82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120</v>
      </c>
      <c r="H21" s="68" t="s">
        <v>97</v>
      </c>
      <c r="I21" s="68" t="s">
        <v>164</v>
      </c>
      <c r="J21" s="69" t="s">
        <v>165</v>
      </c>
      <c r="K21" s="67" t="s">
        <v>10</v>
      </c>
      <c r="L21" s="67" t="s">
        <v>98</v>
      </c>
      <c r="M21" s="67" t="s">
        <v>106</v>
      </c>
      <c r="N21" s="84"/>
      <c r="O21" s="70" t="s">
        <v>65</v>
      </c>
      <c r="P21" s="67" t="s">
        <v>140</v>
      </c>
      <c r="Q21" s="70" t="s">
        <v>307</v>
      </c>
      <c r="R21" s="67" t="s">
        <v>107</v>
      </c>
      <c r="S21" s="67" t="s">
        <v>10</v>
      </c>
      <c r="T21" s="67"/>
      <c r="U21" s="67"/>
      <c r="V21" s="67"/>
      <c r="W21" s="67" t="s">
        <v>234</v>
      </c>
      <c r="X21" s="67" t="s">
        <v>356</v>
      </c>
      <c r="Y21" s="84"/>
      <c r="Z21" s="70" t="s">
        <v>324</v>
      </c>
      <c r="AA21" s="67" t="s">
        <v>275</v>
      </c>
      <c r="AB21" s="67" t="s">
        <v>237</v>
      </c>
      <c r="AC21" s="67" t="s">
        <v>9</v>
      </c>
      <c r="AD21" s="67" t="s">
        <v>10</v>
      </c>
      <c r="AE21" s="67" t="s">
        <v>301</v>
      </c>
      <c r="AF21" s="67"/>
      <c r="AG21" s="84"/>
      <c r="AH21" s="143"/>
      <c r="AI21" s="158"/>
      <c r="AJ21" s="249"/>
      <c r="AK21" s="158" t="s">
        <v>285</v>
      </c>
      <c r="AL21" s="159"/>
      <c r="AM21" s="100" t="s">
        <v>286</v>
      </c>
      <c r="AN21" s="104" t="s">
        <v>287</v>
      </c>
      <c r="AP21">
        <v>20</v>
      </c>
      <c r="AQ21" s="62" t="s">
        <v>83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84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179</v>
      </c>
      <c r="B23" s="190"/>
      <c r="C23" s="190"/>
      <c r="D23" s="190"/>
      <c r="E23" s="190"/>
      <c r="F23" s="63" t="s">
        <v>1</v>
      </c>
      <c r="G23" s="77">
        <v>13</v>
      </c>
      <c r="H23" s="20">
        <f>G23</f>
        <v>13</v>
      </c>
      <c r="I23" s="20">
        <f>G23</f>
        <v>13</v>
      </c>
      <c r="J23" s="20">
        <f>G23</f>
        <v>13</v>
      </c>
      <c r="K23" s="20">
        <f>G23</f>
        <v>13</v>
      </c>
      <c r="L23" s="20">
        <f>G23</f>
        <v>13</v>
      </c>
      <c r="M23" s="20">
        <f>G23</f>
        <v>13</v>
      </c>
      <c r="N23" s="86">
        <f>G23</f>
        <v>13</v>
      </c>
      <c r="O23" s="21">
        <v>13</v>
      </c>
      <c r="P23" s="20">
        <f aca="true" t="shared" si="0" ref="P23:V23">O23</f>
        <v>13</v>
      </c>
      <c r="Q23" s="21">
        <f t="shared" si="0"/>
        <v>13</v>
      </c>
      <c r="R23" s="20">
        <f t="shared" si="0"/>
        <v>13</v>
      </c>
      <c r="S23" s="20">
        <f t="shared" si="0"/>
        <v>13</v>
      </c>
      <c r="T23" s="20">
        <f t="shared" si="0"/>
        <v>13</v>
      </c>
      <c r="U23" s="20">
        <f t="shared" si="0"/>
        <v>13</v>
      </c>
      <c r="V23" s="20">
        <f t="shared" si="0"/>
        <v>13</v>
      </c>
      <c r="W23" s="20">
        <f>G23</f>
        <v>13</v>
      </c>
      <c r="X23" s="20">
        <f>W23</f>
        <v>13</v>
      </c>
      <c r="Y23" s="86">
        <f>X23</f>
        <v>13</v>
      </c>
      <c r="Z23" s="21">
        <v>13</v>
      </c>
      <c r="AA23" s="20">
        <f>Z23</f>
        <v>13</v>
      </c>
      <c r="AB23" s="20">
        <f aca="true" t="shared" si="1" ref="AB23:AG23">AA23</f>
        <v>13</v>
      </c>
      <c r="AC23" s="20">
        <f t="shared" si="1"/>
        <v>13</v>
      </c>
      <c r="AD23" s="20">
        <f t="shared" si="1"/>
        <v>13</v>
      </c>
      <c r="AE23" s="20">
        <f t="shared" si="1"/>
        <v>13</v>
      </c>
      <c r="AF23" s="20">
        <f t="shared" si="1"/>
        <v>13</v>
      </c>
      <c r="AG23" s="86">
        <f t="shared" si="1"/>
        <v>13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85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180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v>388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215</v>
      </c>
      <c r="Q24" s="41">
        <v>150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>
        <v>150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150</v>
      </c>
      <c r="AA24" s="40">
        <f>IF(ужин2="хліб житній",DW2,(IF(ужин2="хліб пшеничний",DV2,(VLOOKUP(ужин2,таб,67,FALSE)))))</f>
        <v>80</v>
      </c>
      <c r="AB24" s="40" t="str">
        <f>IF(ужин3="хліб житній",DW2,(IF(ужин3="хліб пшеничний",DV2,(VLOOKUP(ужин3,таб,67,FALSE)))))</f>
        <v>100/20</v>
      </c>
      <c r="AC24" s="40">
        <f>IF(ужин4="хліб житній",DW2,(IF(ужин4="хліб пшеничний",DV2,(VLOOKUP(ужин4,таб,67,FALSE)))))</f>
        <v>30</v>
      </c>
      <c r="AD24" s="40">
        <v>66</v>
      </c>
      <c r="AE24" s="40">
        <f>IF(ужин6="хліб житній",DW2,(IF(ужин6="хліб пшеничний",DV2,(VLOOKUP(ужин6,таб,67,FALSE)))))</f>
        <v>180</v>
      </c>
      <c r="AF24" s="40">
        <f>IF(ужин7="хліб житній",DW2,(IF(ужин7="хліб пшеничний",DV2,(VLOOKUP(ужин7,таб,67,FALSE)))))</f>
        <v>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237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291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12</v>
      </c>
      <c r="B25" s="167"/>
      <c r="C25" s="167"/>
      <c r="D25" s="167"/>
      <c r="E25" s="168"/>
      <c r="F25" s="71" t="s">
        <v>196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86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197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87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196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</v>
      </c>
      <c r="AJ27" s="162"/>
      <c r="AK27" s="154">
        <f>SUM(G28:AG28)</f>
        <v>0</v>
      </c>
      <c r="AL27" s="154"/>
      <c r="AM27" s="213">
        <f>IF(AK27=0,0,AS117)</f>
        <v>0</v>
      </c>
      <c r="AN27" s="155">
        <f>AK27*AM27</f>
        <v>0</v>
      </c>
      <c r="AP27">
        <v>26</v>
      </c>
      <c r="AQ27" s="62" t="s">
        <v>88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197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238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13</v>
      </c>
      <c r="B29" s="191"/>
      <c r="C29" s="191"/>
      <c r="D29" s="191"/>
      <c r="E29" s="192"/>
      <c r="F29" s="71" t="s">
        <v>196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130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0.13</v>
      </c>
      <c r="AJ29" s="162"/>
      <c r="AK29" s="154">
        <f>SUM(G30:AG30)</f>
        <v>1.69</v>
      </c>
      <c r="AL29" s="154"/>
      <c r="AM29" s="213">
        <f>IF(AK29=0,0,AT117)</f>
        <v>63</v>
      </c>
      <c r="AN29" s="155">
        <f>AK29*AM29</f>
        <v>106.47</v>
      </c>
      <c r="AP29">
        <v>28</v>
      </c>
      <c r="AQ29" s="62" t="s">
        <v>89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197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  <v>1.69</v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90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252</v>
      </c>
      <c r="B31" s="167"/>
      <c r="C31" s="167"/>
      <c r="D31" s="167"/>
      <c r="E31" s="168"/>
      <c r="F31" s="71" t="s">
        <v>196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91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197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14</v>
      </c>
      <c r="B33" s="167"/>
      <c r="C33" s="167"/>
      <c r="D33" s="167"/>
      <c r="E33" s="168"/>
      <c r="F33" s="71" t="s">
        <v>196</v>
      </c>
      <c r="G33" s="78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</v>
      </c>
      <c r="AJ33" s="162"/>
      <c r="AK33" s="154">
        <f>SUM(G34:AG34)</f>
        <v>0</v>
      </c>
      <c r="AL33" s="154"/>
      <c r="AM33" s="213">
        <f>IF(AK33=0,0,AV117)</f>
        <v>0</v>
      </c>
      <c r="AN33" s="155">
        <f>AK33*AM33</f>
        <v>0</v>
      </c>
      <c r="AP33">
        <v>32</v>
      </c>
      <c r="AQ33" s="62" t="s">
        <v>356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197</v>
      </c>
      <c r="G34" s="79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92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337</v>
      </c>
      <c r="B35" s="167"/>
      <c r="C35" s="167"/>
      <c r="D35" s="167"/>
      <c r="E35" s="168"/>
      <c r="F35" s="71" t="s">
        <v>196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93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197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94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16</v>
      </c>
      <c r="B37" s="167"/>
      <c r="C37" s="167"/>
      <c r="D37" s="167"/>
      <c r="E37" s="168"/>
      <c r="F37" s="71" t="s">
        <v>196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0.12000000000000001</v>
      </c>
      <c r="AJ37" s="162"/>
      <c r="AK37" s="154">
        <f>SUM(G38:AG38)</f>
        <v>1.56</v>
      </c>
      <c r="AL37" s="154"/>
      <c r="AM37" s="213">
        <f>IF(AK37=0,0,AX117)</f>
        <v>57.16</v>
      </c>
      <c r="AN37" s="155">
        <f>AK37*AM37</f>
        <v>89.1696</v>
      </c>
      <c r="AP37">
        <v>36</v>
      </c>
      <c r="AQ37" s="62" t="s">
        <v>95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197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1.56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96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253</v>
      </c>
      <c r="B39" s="167"/>
      <c r="C39" s="167"/>
      <c r="D39" s="167"/>
      <c r="E39" s="168"/>
      <c r="F39" s="71" t="s">
        <v>196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97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99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197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98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17</v>
      </c>
      <c r="B41" s="167"/>
      <c r="C41" s="167"/>
      <c r="D41" s="167"/>
      <c r="E41" s="168"/>
      <c r="F41" s="71" t="s">
        <v>196</v>
      </c>
      <c r="G41" s="78">
        <f>VLOOKUP(завтрак1,таб,10,FALSE)</f>
        <v>5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10</v>
      </c>
      <c r="P41" s="28">
        <v>6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2</v>
      </c>
      <c r="X41" s="28">
        <f>VLOOKUP(полдник2,таб,10,FALSE)</f>
        <v>0</v>
      </c>
      <c r="Y41" s="88">
        <f>VLOOKUP(полдник3,таб,10,FALSE)</f>
        <v>0</v>
      </c>
      <c r="Z41" s="30">
        <v>5</v>
      </c>
      <c r="AA41" s="29">
        <f>VLOOKUP(ужин2,таб,10,FALSE)</f>
        <v>0</v>
      </c>
      <c r="AB41" s="28">
        <v>2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0.045000000000000005</v>
      </c>
      <c r="AJ41" s="162"/>
      <c r="AK41" s="154">
        <f>SUM(G42:AG42)</f>
        <v>0.5850000000000001</v>
      </c>
      <c r="AL41" s="154"/>
      <c r="AM41" s="213">
        <f>IF(AK41=0,0,AZ117)</f>
        <v>165.332</v>
      </c>
      <c r="AN41" s="155">
        <f>AK41*AM41</f>
        <v>96.71922</v>
      </c>
      <c r="AP41">
        <v>40</v>
      </c>
      <c r="AQ41" s="62" t="s">
        <v>100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292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197</v>
      </c>
      <c r="G42" s="79">
        <f aca="true" t="shared" si="26" ref="G42:N42">IF(G41=0,"",завтракл*G41/1000)</f>
        <v>0.065</v>
      </c>
      <c r="H42" s="47">
        <f t="shared" si="26"/>
      </c>
      <c r="I42" s="46">
        <f t="shared" si="26"/>
        <v>0.195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0.13</v>
      </c>
      <c r="P42" s="46">
        <f t="shared" si="27"/>
        <v>0.078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  <v>0.026</v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0.065</v>
      </c>
      <c r="AA42" s="47">
        <f t="shared" si="28"/>
      </c>
      <c r="AB42" s="46">
        <f t="shared" si="28"/>
        <v>0.026</v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102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18</v>
      </c>
      <c r="B43" s="167"/>
      <c r="C43" s="167"/>
      <c r="D43" s="167"/>
      <c r="E43" s="168"/>
      <c r="F43" s="71" t="s">
        <v>196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103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197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346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196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105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197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106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19</v>
      </c>
      <c r="B47" s="167"/>
      <c r="C47" s="167"/>
      <c r="D47" s="167"/>
      <c r="E47" s="168"/>
      <c r="F47" s="71" t="s">
        <v>196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4</v>
      </c>
      <c r="P47" s="28">
        <v>4</v>
      </c>
      <c r="Q47" s="29">
        <v>2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1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v>4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0.015000000000000001</v>
      </c>
      <c r="AJ47" s="162"/>
      <c r="AK47" s="154">
        <f>SUM(G48:AG48)</f>
        <v>0.195</v>
      </c>
      <c r="AL47" s="154"/>
      <c r="AM47" s="213">
        <f>IF(AK47=0,0,BC117)</f>
        <v>44</v>
      </c>
      <c r="AN47" s="155">
        <f>AK47*AM47</f>
        <v>8.58</v>
      </c>
      <c r="AP47">
        <v>46</v>
      </c>
      <c r="AQ47" s="62" t="s">
        <v>281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197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0.052</v>
      </c>
      <c r="P48" s="46">
        <f t="shared" si="36"/>
        <v>0.052</v>
      </c>
      <c r="Q48" s="47">
        <f t="shared" si="36"/>
        <v>0.026</v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0.013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0.052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314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20</v>
      </c>
      <c r="B49" s="167"/>
      <c r="C49" s="167"/>
      <c r="D49" s="167"/>
      <c r="E49" s="168"/>
      <c r="F49" s="71" t="s">
        <v>196</v>
      </c>
      <c r="G49" s="80">
        <v>226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v>46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0.272</v>
      </c>
      <c r="AJ49" s="162"/>
      <c r="AK49" s="154">
        <f>SUM(G50:AG50)</f>
        <v>3.536</v>
      </c>
      <c r="AL49" s="154"/>
      <c r="AM49" s="213">
        <f>IF(AK49=0,0,BD117)</f>
        <v>18.8</v>
      </c>
      <c r="AN49" s="155">
        <f>AK49*AM49</f>
        <v>66.4768</v>
      </c>
      <c r="AP49">
        <v>48</v>
      </c>
      <c r="AQ49" s="62" t="s">
        <v>104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197</v>
      </c>
      <c r="G50" s="81">
        <f aca="true" t="shared" si="38" ref="G50:N50">IF(G49=0,"",завтракл*G49/1000)</f>
        <v>2.938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  <v>0.598</v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107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21</v>
      </c>
      <c r="B51" s="167"/>
      <c r="C51" s="167"/>
      <c r="D51" s="167"/>
      <c r="E51" s="168"/>
      <c r="F51" s="71" t="s">
        <v>196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108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197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109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22</v>
      </c>
      <c r="B53" s="191"/>
      <c r="C53" s="191"/>
      <c r="D53" s="191"/>
      <c r="E53" s="192"/>
      <c r="F53" s="71" t="s">
        <v>196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0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</v>
      </c>
      <c r="AJ53" s="162"/>
      <c r="AK53" s="154">
        <f>SUM(G54:AG54)</f>
        <v>0</v>
      </c>
      <c r="AL53" s="154"/>
      <c r="AM53" s="213">
        <f>IF(AK53=0,0,BF117)</f>
        <v>0</v>
      </c>
      <c r="AN53" s="155">
        <f>AK53*AM53</f>
        <v>0</v>
      </c>
      <c r="AP53">
        <v>52</v>
      </c>
      <c r="AQ53" s="62" t="s">
        <v>110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197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10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23</v>
      </c>
      <c r="B55" s="167"/>
      <c r="C55" s="167"/>
      <c r="D55" s="167"/>
      <c r="E55" s="168"/>
      <c r="F55" s="71" t="s">
        <v>196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/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20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0.26</v>
      </c>
      <c r="AL55" s="154"/>
      <c r="AM55" s="213">
        <f>IF(AK55=0,0,BG117)</f>
        <v>63.86</v>
      </c>
      <c r="AN55" s="155">
        <f>AK55*AM55</f>
        <v>16.6036</v>
      </c>
      <c r="AP55">
        <v>54</v>
      </c>
      <c r="AQ55" s="62" t="s">
        <v>11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197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  <v>0.26</v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165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24</v>
      </c>
      <c r="B57" s="191"/>
      <c r="C57" s="191"/>
      <c r="D57" s="191"/>
      <c r="E57" s="192"/>
      <c r="F57" s="71" t="s">
        <v>196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</v>
      </c>
      <c r="AJ57" s="162"/>
      <c r="AK57" s="154">
        <f>SUM(G58:AG58)</f>
        <v>0</v>
      </c>
      <c r="AL57" s="154"/>
      <c r="AM57" s="213">
        <f>IF(AK57=0,0,BH117)</f>
        <v>0</v>
      </c>
      <c r="AN57" s="155">
        <f>AK57*AM57</f>
        <v>0</v>
      </c>
      <c r="AP57">
        <v>56</v>
      </c>
      <c r="AQ57" s="62" t="s">
        <v>240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197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111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25</v>
      </c>
      <c r="B59" s="167"/>
      <c r="C59" s="167"/>
      <c r="D59" s="167"/>
      <c r="E59" s="168"/>
      <c r="F59" s="71" t="s">
        <v>196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0.015000000000000001</v>
      </c>
      <c r="AJ59" s="162"/>
      <c r="AK59" s="154">
        <f>SUM(G60:AG60)</f>
        <v>0.195</v>
      </c>
      <c r="AL59" s="154"/>
      <c r="AM59" s="213">
        <f>IF(AK59=0,0,BI117)</f>
        <v>128</v>
      </c>
      <c r="AN59" s="155">
        <f>AK59*AM59</f>
        <v>24.96</v>
      </c>
      <c r="AP59">
        <v>58</v>
      </c>
      <c r="AQ59" s="62" t="s">
        <v>112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197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0.195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113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26</v>
      </c>
      <c r="B61" s="167"/>
      <c r="C61" s="167"/>
      <c r="D61" s="167"/>
      <c r="E61" s="168"/>
      <c r="F61" s="71" t="s">
        <v>200</v>
      </c>
      <c r="G61" s="78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</v>
      </c>
      <c r="AJ61" s="162"/>
      <c r="AK61" s="160">
        <f>SUM(G62:AG62)</f>
        <v>14.3</v>
      </c>
      <c r="AL61" s="160"/>
      <c r="AM61" s="213">
        <f>IF(AK61=0,0,BJ117)</f>
        <v>2.7</v>
      </c>
      <c r="AN61" s="155">
        <f>AK61*AM61</f>
        <v>38.61000000000001</v>
      </c>
      <c r="AP61">
        <v>60</v>
      </c>
      <c r="AQ61" s="62" t="s">
        <v>115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200</v>
      </c>
      <c r="G62" s="82">
        <f aca="true" t="shared" si="56" ref="G62:L62">IF(G61=0,"",завтракл*G61)</f>
      </c>
      <c r="H62" s="25">
        <f t="shared" si="56"/>
        <v>13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1.3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116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291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356</v>
      </c>
      <c r="B63" s="191"/>
      <c r="C63" s="191"/>
      <c r="D63" s="191"/>
      <c r="E63" s="192"/>
      <c r="F63" s="71" t="s">
        <v>196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208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0.20800000000000002</v>
      </c>
      <c r="AJ63" s="162"/>
      <c r="AK63" s="154">
        <f>SUM(G64:AG64)</f>
        <v>2.704</v>
      </c>
      <c r="AL63" s="154"/>
      <c r="AM63" s="213">
        <f>IF(AK63=0,0,BK117)</f>
        <v>33.02</v>
      </c>
      <c r="AN63" s="155">
        <f>AK63*AM63</f>
        <v>89.28608000000001</v>
      </c>
      <c r="AP63">
        <v>62</v>
      </c>
      <c r="AQ63" s="62" t="s">
        <v>117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293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197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  <v>2.704</v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291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133</v>
      </c>
      <c r="B65" s="167"/>
      <c r="C65" s="167"/>
      <c r="D65" s="167"/>
      <c r="E65" s="168"/>
      <c r="F65" s="71" t="s">
        <v>196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1</v>
      </c>
      <c r="P65" s="35">
        <f>VLOOKUP(обед2,таб,22,FALSE)</f>
        <v>1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v>81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0.08299999999999999</v>
      </c>
      <c r="AJ65" s="162"/>
      <c r="AK65" s="154">
        <f>SUM(G66:AG66)</f>
        <v>1.079</v>
      </c>
      <c r="AL65" s="154"/>
      <c r="AM65" s="213">
        <f>IF(AK65=0,0,BL117)</f>
        <v>11.4</v>
      </c>
      <c r="AN65" s="155">
        <f>AK65*AM65</f>
        <v>12.3006</v>
      </c>
      <c r="AP65">
        <v>64</v>
      </c>
      <c r="AQ65" s="62" t="s">
        <v>243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291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197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0.013</v>
      </c>
      <c r="P66" s="46">
        <f t="shared" si="63"/>
        <v>0.013</v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1.053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291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27</v>
      </c>
      <c r="B67" s="191"/>
      <c r="C67" s="191"/>
      <c r="D67" s="191"/>
      <c r="E67" s="192"/>
      <c r="F67" s="71" t="s">
        <v>196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5">
        <f>VLOOKUP(ужин8,таб,23,FALSE)</f>
        <v>0</v>
      </c>
      <c r="AH67" s="152">
        <v>613016</v>
      </c>
      <c r="AI67" s="161">
        <f>AK67/сред</f>
        <v>0</v>
      </c>
      <c r="AJ67" s="162"/>
      <c r="AK67" s="154">
        <f>SUM(G68:AG68)</f>
        <v>0</v>
      </c>
      <c r="AL67" s="154"/>
      <c r="AM67" s="213">
        <f>IF(AK67=0,0,BM117)</f>
        <v>0</v>
      </c>
      <c r="AN67" s="155">
        <f>AK67*AM67</f>
        <v>0</v>
      </c>
      <c r="AP67">
        <v>66</v>
      </c>
      <c r="AQ67" s="62" t="s">
        <v>245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197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246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28</v>
      </c>
      <c r="B69" s="167"/>
      <c r="C69" s="167"/>
      <c r="D69" s="167"/>
      <c r="E69" s="168"/>
      <c r="F69" s="71" t="s">
        <v>196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0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</v>
      </c>
      <c r="AJ69" s="162"/>
      <c r="AK69" s="154">
        <f>SUM(G70:AG70)</f>
        <v>0</v>
      </c>
      <c r="AL69" s="154"/>
      <c r="AM69" s="213">
        <f>IF(AK69=0,0,BN117)</f>
        <v>0</v>
      </c>
      <c r="AN69" s="155">
        <f>AK69*AM69</f>
        <v>0</v>
      </c>
      <c r="AP69">
        <v>68</v>
      </c>
      <c r="AQ69" s="62" t="s">
        <v>118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197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119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29</v>
      </c>
      <c r="B71" s="191"/>
      <c r="C71" s="191"/>
      <c r="D71" s="191"/>
      <c r="E71" s="192"/>
      <c r="F71" s="71" t="s">
        <v>196</v>
      </c>
      <c r="G71" s="80">
        <f>VLOOKUP(завтрак1,таб,25,FALSE)</f>
        <v>30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0.030000000000000002</v>
      </c>
      <c r="AJ71" s="162"/>
      <c r="AK71" s="154">
        <f>SUM(G72:AG72)</f>
        <v>0.39</v>
      </c>
      <c r="AL71" s="154"/>
      <c r="AM71" s="213">
        <f>IF(AK71=0,0,BO117)</f>
        <v>16.1</v>
      </c>
      <c r="AN71" s="155">
        <f>AK71*AM71</f>
        <v>6.279000000000001</v>
      </c>
      <c r="AP71">
        <v>70</v>
      </c>
      <c r="AQ71" s="62" t="s">
        <v>96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197</v>
      </c>
      <c r="G72" s="81">
        <f aca="true" t="shared" si="71" ref="G72:N72">IF(G71=0,"",завтракл*G71/1000)</f>
        <v>0.39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120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33</v>
      </c>
      <c r="B73" s="167"/>
      <c r="C73" s="167"/>
      <c r="D73" s="167"/>
      <c r="E73" s="168"/>
      <c r="F73" s="71" t="s">
        <v>196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122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197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123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149</v>
      </c>
      <c r="B75" s="167"/>
      <c r="C75" s="167"/>
      <c r="D75" s="167"/>
      <c r="E75" s="168"/>
      <c r="F75" s="71" t="s">
        <v>196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124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197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125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150</v>
      </c>
      <c r="B77" s="191"/>
      <c r="C77" s="191"/>
      <c r="D77" s="191"/>
      <c r="E77" s="192"/>
      <c r="F77" s="71" t="s">
        <v>196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126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197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249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151</v>
      </c>
      <c r="B79" s="167"/>
      <c r="C79" s="167"/>
      <c r="D79" s="167"/>
      <c r="E79" s="168"/>
      <c r="F79" s="71" t="s">
        <v>196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127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197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128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30</v>
      </c>
      <c r="B81" s="191"/>
      <c r="C81" s="191"/>
      <c r="D81" s="191"/>
      <c r="E81" s="192"/>
      <c r="F81" s="71" t="s">
        <v>196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129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197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130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32</v>
      </c>
      <c r="B83" s="167"/>
      <c r="C83" s="167"/>
      <c r="D83" s="167"/>
      <c r="E83" s="168"/>
      <c r="F83" s="71" t="s">
        <v>196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131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197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31</v>
      </c>
      <c r="B85" s="191"/>
      <c r="C85" s="191"/>
      <c r="D85" s="191"/>
      <c r="E85" s="192"/>
      <c r="F85" s="71" t="s">
        <v>196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132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197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247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327</v>
      </c>
      <c r="B87" s="167"/>
      <c r="C87" s="167"/>
      <c r="D87" s="167"/>
      <c r="E87" s="168"/>
      <c r="F87" s="71" t="s">
        <v>196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35.6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0.0356</v>
      </c>
      <c r="AJ87" s="162"/>
      <c r="AK87" s="154">
        <f>SUM(G88:AG88)</f>
        <v>0.4628</v>
      </c>
      <c r="AL87" s="154"/>
      <c r="AM87" s="213">
        <f>IF(AK87=0,0,BT117)</f>
        <v>15</v>
      </c>
      <c r="AN87" s="155">
        <f>AK87*AM87</f>
        <v>6.942</v>
      </c>
      <c r="AP87">
        <v>86</v>
      </c>
      <c r="AQ87" s="62" t="s">
        <v>134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197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  <v>0.4628</v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163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297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135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136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196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248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197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239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291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348</v>
      </c>
      <c r="B93" s="167"/>
      <c r="C93" s="167"/>
      <c r="D93" s="167"/>
      <c r="E93" s="168"/>
      <c r="F93" s="71" t="s">
        <v>196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138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293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197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139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347</v>
      </c>
      <c r="B95" s="191"/>
      <c r="C95" s="191"/>
      <c r="D95" s="191"/>
      <c r="E95" s="192"/>
      <c r="F95" s="71" t="s">
        <v>196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140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197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141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299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34</v>
      </c>
      <c r="B97" s="167"/>
      <c r="C97" s="167"/>
      <c r="D97" s="167"/>
      <c r="E97" s="168"/>
      <c r="F97" s="71" t="s">
        <v>196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20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3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22</v>
      </c>
      <c r="AF97" s="35">
        <f>VLOOKUP(ужин7,таб,33,FALSE)</f>
        <v>0</v>
      </c>
      <c r="AG97" s="94">
        <f>VLOOKUP(ужин8,таб,33,FALSE)</f>
        <v>0</v>
      </c>
      <c r="AH97" s="152">
        <v>614002</v>
      </c>
      <c r="AI97" s="161">
        <f>AK97/сред</f>
        <v>0.060000000000000005</v>
      </c>
      <c r="AJ97" s="162"/>
      <c r="AK97" s="154">
        <f>SUM(G98:AG98)</f>
        <v>0.78</v>
      </c>
      <c r="AL97" s="154"/>
      <c r="AM97" s="213">
        <f>IF(AK97=0,0,BW117)</f>
        <v>21</v>
      </c>
      <c r="AN97" s="155">
        <f>AK97*AM97</f>
        <v>16.38</v>
      </c>
      <c r="AP97">
        <v>96</v>
      </c>
      <c r="AQ97" s="62" t="s">
        <v>142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197</v>
      </c>
      <c r="G98" s="79">
        <f aca="true" t="shared" si="107" ref="G98:N98">IF(G97=0,"",завтракл*G97/1000)</f>
        <v>0.065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0.26</v>
      </c>
      <c r="M98" s="46">
        <f t="shared" si="107"/>
      </c>
      <c r="N98" s="89">
        <f t="shared" si="107"/>
      </c>
      <c r="O98" s="48">
        <f aca="true" t="shared" si="108" ref="O98:V98">IF(O97=0,"",обідл*O97/1000)</f>
        <v>0.039</v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0.13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0.286</v>
      </c>
      <c r="AF98" s="46">
        <f t="shared" si="109"/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143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36</v>
      </c>
      <c r="B99" s="191"/>
      <c r="C99" s="191"/>
      <c r="D99" s="191"/>
      <c r="E99" s="192"/>
      <c r="F99" s="71" t="s">
        <v>196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144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197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145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37</v>
      </c>
      <c r="B101" s="167"/>
      <c r="C101" s="167"/>
      <c r="D101" s="167"/>
      <c r="E101" s="168"/>
      <c r="F101" s="71" t="s">
        <v>196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25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0.025</v>
      </c>
      <c r="AJ101" s="162"/>
      <c r="AK101" s="154">
        <f>SUM(G102:AG102)</f>
        <v>0.325</v>
      </c>
      <c r="AL101" s="154"/>
      <c r="AM101" s="213">
        <f>IF(AK101=0,0,BY117)</f>
        <v>35</v>
      </c>
      <c r="AN101" s="155">
        <f>AK101*AM101</f>
        <v>11.375</v>
      </c>
      <c r="AP101">
        <v>100</v>
      </c>
      <c r="AQ101" s="62" t="s">
        <v>146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295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197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  <v>0.325</v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147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302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38</v>
      </c>
      <c r="B103" s="191"/>
      <c r="C103" s="191"/>
      <c r="D103" s="191"/>
      <c r="E103" s="192"/>
      <c r="F103" s="71" t="s">
        <v>196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</v>
      </c>
      <c r="AJ103" s="162"/>
      <c r="AK103" s="154">
        <f>SUM(G104:AG104)</f>
        <v>0</v>
      </c>
      <c r="AL103" s="154"/>
      <c r="AM103" s="213">
        <f>IF(AK103=0,0,BZ117)</f>
        <v>0</v>
      </c>
      <c r="AN103" s="155">
        <f>AK103*AM103</f>
        <v>0</v>
      </c>
      <c r="AP103">
        <v>102</v>
      </c>
      <c r="AQ103" s="62" t="s">
        <v>154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197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155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39</v>
      </c>
      <c r="B105" s="167"/>
      <c r="C105" s="167"/>
      <c r="D105" s="167"/>
      <c r="E105" s="168"/>
      <c r="F105" s="71" t="s">
        <v>196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0.030000000000000002</v>
      </c>
      <c r="AJ105" s="162"/>
      <c r="AK105" s="154">
        <f>SUM(G106:AG106)</f>
        <v>0.39</v>
      </c>
      <c r="AL105" s="154"/>
      <c r="AM105" s="213">
        <f>IF(AK105=0,0,CA117)</f>
        <v>58.24</v>
      </c>
      <c r="AN105" s="155">
        <f>AK105*AM105</f>
        <v>22.713600000000003</v>
      </c>
      <c r="AP105">
        <v>104</v>
      </c>
      <c r="AQ105" s="62" t="s">
        <v>156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197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0.39</v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157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40</v>
      </c>
      <c r="B107" s="167"/>
      <c r="C107" s="167"/>
      <c r="D107" s="167"/>
      <c r="E107" s="168"/>
      <c r="F107" s="71" t="s">
        <v>196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0</v>
      </c>
      <c r="AG107" s="94">
        <f>VLOOKUP(ужин8,таб,38,FALSE)</f>
        <v>0</v>
      </c>
      <c r="AH107" s="152">
        <v>615027</v>
      </c>
      <c r="AI107" s="161">
        <f>AK107/сред</f>
        <v>0</v>
      </c>
      <c r="AJ107" s="162"/>
      <c r="AK107" s="154">
        <f>SUM(G108:AG108)</f>
        <v>0</v>
      </c>
      <c r="AL107" s="154"/>
      <c r="AM107" s="213">
        <f>IF(AK107=0,0,CB117)</f>
        <v>0</v>
      </c>
      <c r="AN107" s="155">
        <f>AK107*AM107</f>
        <v>0</v>
      </c>
      <c r="AP107">
        <v>106</v>
      </c>
      <c r="AQ107" s="62" t="s">
        <v>158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197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159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296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241</v>
      </c>
      <c r="B109" s="191"/>
      <c r="C109" s="191"/>
      <c r="D109" s="191"/>
      <c r="E109" s="192"/>
      <c r="F109" s="71" t="s">
        <v>196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160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296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197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161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41</v>
      </c>
      <c r="B111" s="167"/>
      <c r="C111" s="167"/>
      <c r="D111" s="167"/>
      <c r="E111" s="168"/>
      <c r="F111" s="71" t="s">
        <v>196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2.34</v>
      </c>
      <c r="AL111" s="154"/>
      <c r="AM111" s="213">
        <f>IF(AK111=0,0,CD117)</f>
        <v>21.7</v>
      </c>
      <c r="AN111" s="155">
        <f>AK111*AM111</f>
        <v>50.778</v>
      </c>
      <c r="AP111">
        <v>110</v>
      </c>
      <c r="AQ111" s="62" t="s">
        <v>162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197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2.34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164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42</v>
      </c>
      <c r="B113" s="167"/>
      <c r="C113" s="167"/>
      <c r="D113" s="167"/>
      <c r="E113" s="168"/>
      <c r="F113" s="71" t="s">
        <v>196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166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197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43</v>
      </c>
      <c r="B115" s="167"/>
      <c r="C115" s="167"/>
      <c r="D115" s="167"/>
      <c r="E115" s="168"/>
      <c r="F115" s="71" t="s">
        <v>196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/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41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0.041</v>
      </c>
      <c r="AJ115" s="162"/>
      <c r="AK115" s="154">
        <f>SUM(G116:AG116)</f>
        <v>0.533</v>
      </c>
      <c r="AL115" s="154"/>
      <c r="AM115" s="213">
        <f>IF(AK115=0,0,CF117)</f>
        <v>16.8</v>
      </c>
      <c r="AN115" s="155">
        <f>AK115*AM115</f>
        <v>8.954400000000001</v>
      </c>
      <c r="AP115">
        <v>114</v>
      </c>
      <c r="AQ115" s="62" t="s">
        <v>198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99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197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  <v>0.533</v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349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106</v>
      </c>
      <c r="B117" s="191"/>
      <c r="C117" s="191"/>
      <c r="D117" s="191"/>
      <c r="E117" s="192"/>
      <c r="F117" s="71" t="s">
        <v>196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v>388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0.38799999999999996</v>
      </c>
      <c r="AJ117" s="162"/>
      <c r="AK117" s="154">
        <f>SUM(G118:AG118)</f>
        <v>5.044</v>
      </c>
      <c r="AL117" s="154"/>
      <c r="AM117" s="213">
        <v>34.8</v>
      </c>
      <c r="AN117" s="155">
        <f>AK117*AM117</f>
        <v>175.53119999999998</v>
      </c>
      <c r="AQ117" s="98" t="s">
        <v>211</v>
      </c>
      <c r="AR117" s="62">
        <v>115</v>
      </c>
      <c r="AS117" s="62">
        <v>117.5</v>
      </c>
      <c r="AT117" s="62">
        <v>63</v>
      </c>
      <c r="AU117" s="62">
        <v>48</v>
      </c>
      <c r="AV117" s="62">
        <v>98.2</v>
      </c>
      <c r="AW117" s="62">
        <v>54</v>
      </c>
      <c r="AX117" s="62">
        <v>57.16</v>
      </c>
      <c r="AY117" s="62">
        <v>81.22</v>
      </c>
      <c r="AZ117" s="62">
        <v>165.332</v>
      </c>
      <c r="BA117" s="62"/>
      <c r="BB117" s="62"/>
      <c r="BC117" s="62">
        <v>44</v>
      </c>
      <c r="BD117" s="62">
        <v>18.8</v>
      </c>
      <c r="BE117" s="97">
        <v>80.54</v>
      </c>
      <c r="BF117" s="62">
        <v>24.53</v>
      </c>
      <c r="BG117" s="62">
        <v>63.86</v>
      </c>
      <c r="BH117" s="62">
        <v>53.6</v>
      </c>
      <c r="BI117" s="62">
        <v>128</v>
      </c>
      <c r="BJ117" s="62">
        <v>2.7</v>
      </c>
      <c r="BK117" s="62">
        <v>33.02</v>
      </c>
      <c r="BL117" s="62">
        <v>11.4</v>
      </c>
      <c r="BM117" s="62">
        <v>75</v>
      </c>
      <c r="BN117" s="62">
        <v>36.7</v>
      </c>
      <c r="BO117" s="62">
        <v>16.1</v>
      </c>
      <c r="BP117" s="62">
        <v>11.25</v>
      </c>
      <c r="BQ117" s="62">
        <v>15.55</v>
      </c>
      <c r="BR117" s="62">
        <v>24.1</v>
      </c>
      <c r="BS117" s="62">
        <v>17</v>
      </c>
      <c r="BT117" s="62">
        <v>15</v>
      </c>
      <c r="BU117" s="62">
        <v>11.8</v>
      </c>
      <c r="BV117" s="62">
        <v>175</v>
      </c>
      <c r="BW117" s="62">
        <v>21</v>
      </c>
      <c r="BX117" s="62"/>
      <c r="BY117" s="62">
        <v>35</v>
      </c>
      <c r="BZ117" s="62">
        <v>62.7</v>
      </c>
      <c r="CA117" s="62">
        <v>58.24</v>
      </c>
      <c r="CB117" s="62">
        <v>62</v>
      </c>
      <c r="CC117" s="62">
        <v>98</v>
      </c>
      <c r="CD117" s="62">
        <v>21.7</v>
      </c>
      <c r="CE117" s="62">
        <v>120</v>
      </c>
      <c r="CF117" s="62">
        <v>16.8</v>
      </c>
      <c r="CG117" s="62">
        <v>13.1</v>
      </c>
      <c r="CH117" s="62">
        <v>4.25</v>
      </c>
      <c r="CI117" s="62">
        <v>5.9</v>
      </c>
      <c r="CJ117" s="62">
        <v>7.8</v>
      </c>
      <c r="CK117" s="62">
        <v>38</v>
      </c>
      <c r="CL117" s="97">
        <v>26.5</v>
      </c>
      <c r="CM117" s="62">
        <v>52.8</v>
      </c>
      <c r="CN117" s="62">
        <v>12</v>
      </c>
      <c r="CO117" s="62">
        <v>6.8</v>
      </c>
      <c r="CP117" s="62">
        <v>56.4</v>
      </c>
      <c r="CQ117" s="62">
        <v>13.8</v>
      </c>
      <c r="CR117" s="62">
        <v>9.33</v>
      </c>
      <c r="CS117" s="62">
        <v>142.85</v>
      </c>
      <c r="CT117" s="62">
        <v>14.8</v>
      </c>
      <c r="CU117" s="62">
        <v>230</v>
      </c>
      <c r="CV117" s="62">
        <v>150</v>
      </c>
      <c r="CW117" s="62">
        <v>288</v>
      </c>
      <c r="CX117" s="62">
        <v>452</v>
      </c>
      <c r="CY117" s="62">
        <v>10.24</v>
      </c>
      <c r="CZ117" s="62">
        <v>190</v>
      </c>
      <c r="DA117" s="62">
        <v>610</v>
      </c>
      <c r="DB117" s="62">
        <v>2300</v>
      </c>
      <c r="DC117" s="62">
        <v>86.67</v>
      </c>
      <c r="DD117" s="62">
        <v>98</v>
      </c>
      <c r="DE117" s="62"/>
      <c r="DF117" s="62">
        <v>26.5</v>
      </c>
      <c r="DG117" s="62">
        <v>68</v>
      </c>
      <c r="DH117" s="62">
        <v>46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11.7</v>
      </c>
      <c r="DO117" s="62">
        <v>23.5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197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  <v>5.044</v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12</v>
      </c>
      <c r="AS118" s="61" t="s">
        <v>6</v>
      </c>
      <c r="AT118" s="61" t="s">
        <v>13</v>
      </c>
      <c r="AU118" s="61" t="s">
        <v>252</v>
      </c>
      <c r="AV118" s="61" t="s">
        <v>14</v>
      </c>
      <c r="AW118" s="61" t="s">
        <v>337</v>
      </c>
      <c r="AX118" s="61" t="s">
        <v>16</v>
      </c>
      <c r="AY118" s="61" t="s">
        <v>253</v>
      </c>
      <c r="AZ118" s="61" t="s">
        <v>60</v>
      </c>
      <c r="BA118" s="61" t="s">
        <v>18</v>
      </c>
      <c r="BB118" s="61" t="s">
        <v>61</v>
      </c>
      <c r="BC118" s="61" t="s">
        <v>19</v>
      </c>
      <c r="BD118" s="61" t="s">
        <v>20</v>
      </c>
      <c r="BE118" s="61" t="s">
        <v>21</v>
      </c>
      <c r="BF118" s="61" t="s">
        <v>62</v>
      </c>
      <c r="BG118" s="61" t="s">
        <v>23</v>
      </c>
      <c r="BH118" s="61" t="s">
        <v>24</v>
      </c>
      <c r="BI118" s="61" t="s">
        <v>25</v>
      </c>
      <c r="BJ118" s="61" t="s">
        <v>26</v>
      </c>
      <c r="BK118" s="61" t="s">
        <v>356</v>
      </c>
      <c r="BL118" s="61" t="s">
        <v>133</v>
      </c>
      <c r="BM118" s="61" t="s">
        <v>27</v>
      </c>
      <c r="BN118" s="61" t="s">
        <v>28</v>
      </c>
      <c r="BO118" s="61" t="s">
        <v>29</v>
      </c>
      <c r="BP118" s="61" t="s">
        <v>33</v>
      </c>
      <c r="BQ118" s="61" t="s">
        <v>63</v>
      </c>
      <c r="BR118" s="61" t="s">
        <v>32</v>
      </c>
      <c r="BS118" s="61" t="s">
        <v>31</v>
      </c>
      <c r="BT118" s="61" t="s">
        <v>325</v>
      </c>
      <c r="BU118" s="61" t="s">
        <v>0</v>
      </c>
      <c r="BV118" s="61" t="s">
        <v>258</v>
      </c>
      <c r="BW118" s="61" t="s">
        <v>34</v>
      </c>
      <c r="BX118" s="61" t="s">
        <v>36</v>
      </c>
      <c r="BY118" s="61" t="s">
        <v>37</v>
      </c>
      <c r="BZ118" s="61" t="s">
        <v>38</v>
      </c>
      <c r="CA118" s="61" t="s">
        <v>39</v>
      </c>
      <c r="CB118" s="61" t="s">
        <v>40</v>
      </c>
      <c r="CC118" s="61" t="s">
        <v>241</v>
      </c>
      <c r="CD118" s="61" t="s">
        <v>41</v>
      </c>
      <c r="CE118" s="61" t="s">
        <v>42</v>
      </c>
      <c r="CF118" s="61" t="s">
        <v>43</v>
      </c>
      <c r="CG118" s="61" t="s">
        <v>44</v>
      </c>
      <c r="CH118" s="61" t="s">
        <v>330</v>
      </c>
      <c r="CI118" s="61" t="s">
        <v>45</v>
      </c>
      <c r="CJ118" s="61" t="s">
        <v>289</v>
      </c>
      <c r="CK118" s="61" t="s">
        <v>329</v>
      </c>
      <c r="CL118" s="61" t="s">
        <v>72</v>
      </c>
      <c r="CM118" s="61" t="s">
        <v>48</v>
      </c>
      <c r="CN118" s="61" t="s">
        <v>314</v>
      </c>
      <c r="CO118" s="61" t="s">
        <v>47</v>
      </c>
      <c r="CP118" s="61" t="s">
        <v>49</v>
      </c>
      <c r="CQ118" s="61" t="s">
        <v>212</v>
      </c>
      <c r="CR118" s="61" t="s">
        <v>213</v>
      </c>
      <c r="CS118" s="61" t="s">
        <v>349</v>
      </c>
      <c r="CT118" s="61" t="s">
        <v>342</v>
      </c>
      <c r="CU118" s="61" t="s">
        <v>319</v>
      </c>
      <c r="CV118" s="61" t="s">
        <v>53</v>
      </c>
      <c r="CW118" s="61" t="s">
        <v>52</v>
      </c>
      <c r="CX118" s="61" t="s">
        <v>2</v>
      </c>
      <c r="CY118" s="61" t="s">
        <v>54</v>
      </c>
      <c r="CZ118" s="61" t="s">
        <v>55</v>
      </c>
      <c r="DA118" s="61" t="s">
        <v>56</v>
      </c>
      <c r="DB118" s="61" t="s">
        <v>57</v>
      </c>
      <c r="DC118" s="61" t="s">
        <v>58</v>
      </c>
      <c r="DD118" s="61" t="s">
        <v>346</v>
      </c>
      <c r="DE118" s="61"/>
      <c r="DF118" s="61" t="s">
        <v>224</v>
      </c>
      <c r="DG118" s="61" t="s">
        <v>348</v>
      </c>
      <c r="DH118" s="61" t="s">
        <v>101</v>
      </c>
      <c r="DI118" s="61" t="s">
        <v>114</v>
      </c>
      <c r="DJ118" s="61" t="s">
        <v>148</v>
      </c>
      <c r="DK118" s="61" t="s">
        <v>121</v>
      </c>
      <c r="DL118" s="61" t="s">
        <v>137</v>
      </c>
      <c r="DM118" s="61" t="s">
        <v>345</v>
      </c>
      <c r="DN118" s="61" t="s">
        <v>314</v>
      </c>
      <c r="DO118" s="61" t="s">
        <v>281</v>
      </c>
      <c r="DP118" s="61" t="s">
        <v>226</v>
      </c>
      <c r="DQ118" s="61" t="s">
        <v>308</v>
      </c>
      <c r="DR118" s="61" t="s">
        <v>226</v>
      </c>
      <c r="DS118" s="61" t="s">
        <v>308</v>
      </c>
      <c r="DT118" s="61"/>
      <c r="DU118" s="61"/>
      <c r="DV118" s="61"/>
      <c r="DW118" s="61"/>
      <c r="DX118" s="61" t="s">
        <v>251</v>
      </c>
      <c r="DY118" s="61" t="s">
        <v>282</v>
      </c>
    </row>
    <row r="119" spans="1:129" ht="30.75" customHeight="1">
      <c r="A119" s="167" t="s">
        <v>288</v>
      </c>
      <c r="B119" s="167"/>
      <c r="C119" s="167"/>
      <c r="D119" s="167"/>
      <c r="E119" s="168"/>
      <c r="F119" s="71" t="s">
        <v>196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215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197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216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281</v>
      </c>
      <c r="B121" s="191"/>
      <c r="C121" s="191"/>
      <c r="D121" s="191"/>
      <c r="E121" s="192"/>
      <c r="F121" s="71" t="s">
        <v>196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217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197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218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251</v>
      </c>
      <c r="B123" s="167"/>
      <c r="C123" s="167"/>
      <c r="D123" s="167"/>
      <c r="E123" s="168"/>
      <c r="F123" s="71" t="s">
        <v>196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197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219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296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44</v>
      </c>
      <c r="B125" s="191"/>
      <c r="C125" s="191"/>
      <c r="D125" s="191"/>
      <c r="E125" s="192"/>
      <c r="F125" s="71" t="s">
        <v>196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v>75</v>
      </c>
      <c r="P125" s="38">
        <v>154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0.22899999999999998</v>
      </c>
      <c r="AJ125" s="162"/>
      <c r="AK125" s="154">
        <f>SUM(G126:AG126)</f>
        <v>2.977</v>
      </c>
      <c r="AL125" s="154"/>
      <c r="AM125" s="213">
        <f>IF(AK125=0,0,CG117)</f>
        <v>13.1</v>
      </c>
      <c r="AN125" s="155">
        <f>AK125*AM125</f>
        <v>38.9987</v>
      </c>
      <c r="AP125">
        <v>121</v>
      </c>
      <c r="AQ125" s="61" t="s">
        <v>220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197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0.975</v>
      </c>
      <c r="P126" s="45">
        <f t="shared" si="150"/>
        <v>2.002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221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294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330</v>
      </c>
      <c r="B127" s="167"/>
      <c r="C127" s="167"/>
      <c r="D127" s="167"/>
      <c r="E127" s="168"/>
      <c r="F127" s="71" t="s">
        <v>196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30</v>
      </c>
      <c r="P127" s="35">
        <f>VLOOKUP(обед2,таб,44,FALSE)</f>
        <v>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0.030000000000000002</v>
      </c>
      <c r="AJ127" s="162"/>
      <c r="AK127" s="154">
        <f>SUM(G128:AG128)</f>
        <v>0.39</v>
      </c>
      <c r="AL127" s="154"/>
      <c r="AM127" s="213">
        <f>IF(AK127=0,0,CH117)</f>
        <v>4.25</v>
      </c>
      <c r="AN127" s="155">
        <f>AK127*AM127</f>
        <v>1.6575</v>
      </c>
      <c r="AP127">
        <v>123</v>
      </c>
      <c r="AQ127" s="61" t="s">
        <v>222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197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  <v>0.39</v>
      </c>
      <c r="P128" s="46">
        <f t="shared" si="153"/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223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45</v>
      </c>
      <c r="B129" s="191"/>
      <c r="C129" s="191"/>
      <c r="D129" s="191"/>
      <c r="E129" s="192"/>
      <c r="F129" s="71" t="s">
        <v>196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10</v>
      </c>
      <c r="P129" s="38">
        <f>VLOOKUP(обед2,таб,45,FALSE)</f>
        <v>23</v>
      </c>
      <c r="Q129" s="37">
        <f>VLOOKUP(обед3,таб,45,FALSE)</f>
        <v>18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0.07500000000000001</v>
      </c>
      <c r="AJ129" s="162"/>
      <c r="AK129" s="154">
        <f>SUM(G130:AG130)</f>
        <v>0.9750000000000001</v>
      </c>
      <c r="AL129" s="154"/>
      <c r="AM129" s="213">
        <f>IF(AK129=0,0,CI117)</f>
        <v>5.9</v>
      </c>
      <c r="AN129" s="155">
        <f>AK129*AM129</f>
        <v>5.752500000000001</v>
      </c>
      <c r="AP129">
        <v>125</v>
      </c>
      <c r="AQ129" s="61" t="s">
        <v>225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197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0.13</v>
      </c>
      <c r="P130" s="45">
        <f t="shared" si="156"/>
        <v>0.299</v>
      </c>
      <c r="Q130" s="49">
        <f t="shared" si="156"/>
        <v>0.234</v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  <v>0.312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227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46</v>
      </c>
      <c r="B131" s="167"/>
      <c r="C131" s="167"/>
      <c r="D131" s="167"/>
      <c r="E131" s="168"/>
      <c r="F131" s="71" t="s">
        <v>196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15.5</v>
      </c>
      <c r="P131" s="35">
        <f>VLOOKUP(обед2,таб,46,FALSE)</f>
        <v>26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0.04150000000000001</v>
      </c>
      <c r="AJ131" s="162"/>
      <c r="AK131" s="154">
        <f>SUM(G132:AG132)</f>
        <v>0.5395000000000001</v>
      </c>
      <c r="AL131" s="154"/>
      <c r="AM131" s="213">
        <f>IF(AK131=0,0,CJ117)</f>
        <v>7.8</v>
      </c>
      <c r="AN131" s="155">
        <f>AK131*AM131</f>
        <v>4.208100000000001</v>
      </c>
      <c r="AP131">
        <v>127</v>
      </c>
      <c r="AQ131" s="61" t="s">
        <v>228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197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0.2015</v>
      </c>
      <c r="P132" s="46">
        <f t="shared" si="159"/>
        <v>0.338</v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229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331</v>
      </c>
      <c r="B133" s="191"/>
      <c r="C133" s="191"/>
      <c r="D133" s="191"/>
      <c r="E133" s="192"/>
      <c r="F133" s="71" t="s">
        <v>196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230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197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231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72</v>
      </c>
      <c r="B135" s="269"/>
      <c r="C135" s="269"/>
      <c r="D135" s="269"/>
      <c r="E135" s="269"/>
      <c r="F135" s="71" t="s">
        <v>196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v>150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0.15</v>
      </c>
      <c r="AJ135" s="162"/>
      <c r="AK135" s="154">
        <f>SUM(G136:AG136)</f>
        <v>1.95</v>
      </c>
      <c r="AL135" s="154"/>
      <c r="AM135" s="213">
        <f>IF(AK135=0,0,CL117)</f>
        <v>26.5</v>
      </c>
      <c r="AN135" s="155">
        <f>AK135*AM135</f>
        <v>51.675</v>
      </c>
      <c r="AP135">
        <v>131</v>
      </c>
      <c r="AQ135" s="61" t="s">
        <v>232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197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1.95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233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47</v>
      </c>
      <c r="B137" s="191"/>
      <c r="C137" s="191"/>
      <c r="D137" s="191"/>
      <c r="E137" s="192"/>
      <c r="F137" s="71" t="s">
        <v>196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45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0.152</v>
      </c>
      <c r="AJ137" s="162"/>
      <c r="AK137" s="154">
        <f>SUM(G138:AG138)</f>
        <v>1.976</v>
      </c>
      <c r="AL137" s="154"/>
      <c r="AM137" s="213">
        <f>IF(AK137=0,0,CO117)</f>
        <v>6.8</v>
      </c>
      <c r="AN137" s="155">
        <f>AK137*AM137</f>
        <v>13.4368</v>
      </c>
      <c r="AP137">
        <v>133</v>
      </c>
      <c r="AQ137" s="61" t="s">
        <v>234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197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  <v>0.585</v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1.391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235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300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314</v>
      </c>
      <c r="B139" s="197"/>
      <c r="C139" s="197"/>
      <c r="D139" s="197"/>
      <c r="E139" s="198"/>
      <c r="F139" s="71" t="s">
        <v>196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236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300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197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250</v>
      </c>
      <c r="CK140">
        <v>100</v>
      </c>
      <c r="DE140" s="61">
        <v>100</v>
      </c>
    </row>
    <row r="141" spans="1:109" ht="30.75" customHeight="1">
      <c r="A141" s="191" t="s">
        <v>48</v>
      </c>
      <c r="B141" s="191"/>
      <c r="C141" s="191"/>
      <c r="D141" s="191"/>
      <c r="E141" s="192"/>
      <c r="F141" s="71" t="s">
        <v>196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2</v>
      </c>
      <c r="P141" s="38">
        <v>1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0.003</v>
      </c>
      <c r="AJ141" s="162"/>
      <c r="AK141" s="154">
        <f>SUM(G142:AG142)</f>
        <v>0.039</v>
      </c>
      <c r="AL141" s="154"/>
      <c r="AM141" s="213">
        <f>IF(AK141=0,0,CM117)</f>
        <v>52.8</v>
      </c>
      <c r="AN141" s="155">
        <f>AK141*AM141</f>
        <v>2.0591999999999997</v>
      </c>
      <c r="AP141">
        <v>137</v>
      </c>
      <c r="AQ141" s="61" t="s">
        <v>252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197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  <v>0.026</v>
      </c>
      <c r="P142" s="45">
        <f t="shared" si="174"/>
        <v>0.013</v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253</v>
      </c>
      <c r="AY142">
        <v>100</v>
      </c>
      <c r="DE142" s="61">
        <v>100</v>
      </c>
    </row>
    <row r="143" spans="1:109" ht="30.75" customHeight="1">
      <c r="A143" s="167" t="s">
        <v>81</v>
      </c>
      <c r="B143" s="167"/>
      <c r="C143" s="167"/>
      <c r="D143" s="167"/>
      <c r="E143" s="168"/>
      <c r="F143" s="71" t="s">
        <v>196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254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197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255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49</v>
      </c>
      <c r="B145" s="191"/>
      <c r="C145" s="191"/>
      <c r="D145" s="191"/>
      <c r="E145" s="192"/>
      <c r="F145" s="71" t="s">
        <v>196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</v>
      </c>
      <c r="AJ145" s="162"/>
      <c r="AK145" s="154">
        <f>SUM(G146:AG146)</f>
        <v>0</v>
      </c>
      <c r="AL145" s="154"/>
      <c r="AM145" s="213">
        <f>IF(AK145=0,0,CP117)</f>
        <v>0</v>
      </c>
      <c r="AN145" s="155">
        <f>AK145*AM145</f>
        <v>0</v>
      </c>
      <c r="AP145">
        <v>141</v>
      </c>
      <c r="AQ145" s="61" t="s">
        <v>256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197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50</v>
      </c>
      <c r="B147" s="167"/>
      <c r="C147" s="167"/>
      <c r="D147" s="167"/>
      <c r="E147" s="168"/>
      <c r="F147" s="71" t="s">
        <v>196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14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4.29</v>
      </c>
      <c r="AL147" s="154"/>
      <c r="AM147" s="213">
        <f>IF(AK147=0,0,CQ117)</f>
        <v>13.8</v>
      </c>
      <c r="AN147" s="155">
        <f>AK147*AM147</f>
        <v>59.202000000000005</v>
      </c>
      <c r="AP147">
        <v>143</v>
      </c>
      <c r="AQ147" s="61" t="s">
        <v>319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197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1.3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1.95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  <v>0.182</v>
      </c>
      <c r="AB148" s="46">
        <f t="shared" si="184"/>
      </c>
      <c r="AC148" s="47">
        <f t="shared" si="184"/>
      </c>
      <c r="AD148" s="46">
        <f t="shared" si="184"/>
        <v>0.858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257</v>
      </c>
      <c r="DE148" s="61">
        <v>30</v>
      </c>
      <c r="DG148">
        <v>30</v>
      </c>
    </row>
    <row r="149" spans="1:109" ht="30.75" customHeight="1">
      <c r="A149" s="191" t="s">
        <v>51</v>
      </c>
      <c r="B149" s="191"/>
      <c r="C149" s="191"/>
      <c r="D149" s="191"/>
      <c r="E149" s="192"/>
      <c r="F149" s="71" t="s">
        <v>196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258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197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259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349</v>
      </c>
      <c r="B151" s="197"/>
      <c r="C151" s="197"/>
      <c r="D151" s="197"/>
      <c r="E151" s="198"/>
      <c r="F151" s="71" t="s">
        <v>196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260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297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197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261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342</v>
      </c>
      <c r="B153" s="191"/>
      <c r="C153" s="191"/>
      <c r="D153" s="191"/>
      <c r="E153" s="192"/>
      <c r="F153" s="71" t="s">
        <v>196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262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197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263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319</v>
      </c>
      <c r="B155" s="167"/>
      <c r="C155" s="167"/>
      <c r="D155" s="167"/>
      <c r="E155" s="168"/>
      <c r="F155" s="71" t="s">
        <v>196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264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197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265</v>
      </c>
      <c r="AZ156">
        <v>10</v>
      </c>
      <c r="DE156" s="61">
        <v>100</v>
      </c>
      <c r="DK156">
        <v>33</v>
      </c>
    </row>
    <row r="157" spans="1:109" ht="25.5">
      <c r="A157" s="191" t="s">
        <v>53</v>
      </c>
      <c r="B157" s="191"/>
      <c r="C157" s="191"/>
      <c r="D157" s="191"/>
      <c r="E157" s="192"/>
      <c r="F157" s="71" t="s">
        <v>196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266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197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267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52</v>
      </c>
      <c r="B159" s="167"/>
      <c r="C159" s="167"/>
      <c r="D159" s="167"/>
      <c r="E159" s="168"/>
      <c r="F159" s="71" t="s">
        <v>196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268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197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269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196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0.013</v>
      </c>
      <c r="AL161" s="154"/>
      <c r="AM161" s="213">
        <f>IF(AK161=0,0,CX117)</f>
        <v>452</v>
      </c>
      <c r="AN161" s="155">
        <f>AK161*AM161</f>
        <v>5.8759999999999994</v>
      </c>
      <c r="AP161">
        <v>158</v>
      </c>
      <c r="AQ161" s="61" t="s">
        <v>279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197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0.013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270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54</v>
      </c>
      <c r="B163" s="167"/>
      <c r="C163" s="167"/>
      <c r="D163" s="167"/>
      <c r="E163" s="168"/>
      <c r="F163" s="71" t="s">
        <v>196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0.10400000000000001</v>
      </c>
      <c r="AL163" s="154"/>
      <c r="AM163" s="213">
        <f>IF(AK163=0,0,CY117)</f>
        <v>10.24</v>
      </c>
      <c r="AN163" s="155">
        <f>AK163*AM163</f>
        <v>1.0649600000000001</v>
      </c>
      <c r="AP163">
        <v>160</v>
      </c>
      <c r="AQ163" s="61" t="s">
        <v>271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197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272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55</v>
      </c>
      <c r="B165" s="191"/>
      <c r="C165" s="191"/>
      <c r="D165" s="191"/>
      <c r="E165" s="192"/>
      <c r="F165" s="71" t="s">
        <v>196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0.001</v>
      </c>
      <c r="AJ165" s="162"/>
      <c r="AK165" s="154">
        <f>SUM(G166:AG166)</f>
        <v>0.013</v>
      </c>
      <c r="AL165" s="154"/>
      <c r="AM165" s="213">
        <f>IF(AK165=0,0,CZ117)</f>
        <v>190</v>
      </c>
      <c r="AN165" s="155">
        <f>AK165*AM165</f>
        <v>2.4699999999999998</v>
      </c>
      <c r="AP165">
        <v>162</v>
      </c>
      <c r="AQ165" s="61" t="s">
        <v>273</v>
      </c>
      <c r="AT165">
        <v>130</v>
      </c>
      <c r="CI165">
        <v>15</v>
      </c>
      <c r="CJ165">
        <v>15</v>
      </c>
      <c r="DE165" s="61" t="s">
        <v>298</v>
      </c>
    </row>
    <row r="166" spans="1:109" ht="30.75" customHeight="1">
      <c r="A166" s="195"/>
      <c r="B166" s="195"/>
      <c r="C166" s="195"/>
      <c r="D166" s="195"/>
      <c r="E166" s="196"/>
      <c r="F166" s="66" t="s">
        <v>197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0.013</v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274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56</v>
      </c>
      <c r="B167" s="167"/>
      <c r="C167" s="167"/>
      <c r="D167" s="167"/>
      <c r="E167" s="168"/>
      <c r="F167" s="71" t="s">
        <v>196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275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197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276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57</v>
      </c>
      <c r="B169" s="167"/>
      <c r="C169" s="167"/>
      <c r="D169" s="167"/>
      <c r="E169" s="168"/>
      <c r="F169" s="71" t="s">
        <v>196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277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197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280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58</v>
      </c>
      <c r="B171" s="167"/>
      <c r="C171" s="167"/>
      <c r="D171" s="167"/>
      <c r="E171" s="168"/>
      <c r="F171" s="71" t="s">
        <v>196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5">
        <f>VLOOKUP(ужин8,таб,65,FALSE)</f>
        <v>0</v>
      </c>
      <c r="AH171" s="152"/>
      <c r="AI171" s="161">
        <f>AK171/сред</f>
        <v>0</v>
      </c>
      <c r="AJ171" s="162"/>
      <c r="AK171" s="154">
        <f>SUM(G172:AG172)</f>
        <v>0</v>
      </c>
      <c r="AL171" s="154"/>
      <c r="AM171" s="213">
        <f>IF(AK171=0,0,DC117)</f>
        <v>0</v>
      </c>
      <c r="AN171" s="155">
        <f>AK171*AM171</f>
        <v>0</v>
      </c>
      <c r="AP171">
        <v>168</v>
      </c>
      <c r="AQ171" s="61" t="s">
        <v>301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197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303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152</v>
      </c>
      <c r="B173" s="167"/>
      <c r="C173" s="167"/>
      <c r="D173" s="167"/>
      <c r="E173" s="168"/>
      <c r="F173" s="71" t="s">
        <v>196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305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197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304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153</v>
      </c>
      <c r="B175" s="197"/>
      <c r="C175" s="197"/>
      <c r="D175" s="197"/>
      <c r="E175" s="198"/>
      <c r="F175" s="71" t="s">
        <v>196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0.002</v>
      </c>
      <c r="AJ175" s="162"/>
      <c r="AK175" s="154">
        <f>SUM(G176:AG176)</f>
        <v>0.026</v>
      </c>
      <c r="AL175" s="154"/>
      <c r="AM175" s="213">
        <f>IF(AK175=0,0,DI117)</f>
        <v>39</v>
      </c>
      <c r="AN175" s="155">
        <f>AK175*AM175</f>
        <v>1.014</v>
      </c>
      <c r="AP175">
        <v>172</v>
      </c>
      <c r="AQ175" s="61" t="s">
        <v>306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197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  <v>0.026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307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346</v>
      </c>
      <c r="B177" s="197"/>
      <c r="C177" s="197"/>
      <c r="D177" s="197"/>
      <c r="E177" s="198"/>
      <c r="F177" s="71" t="s">
        <v>196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197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251</v>
      </c>
      <c r="DE178" s="61">
        <v>2</v>
      </c>
      <c r="DX178">
        <v>2</v>
      </c>
    </row>
    <row r="179" spans="1:121" ht="30.75" customHeight="1">
      <c r="A179" s="299" t="s">
        <v>310</v>
      </c>
      <c r="B179" s="300"/>
      <c r="C179" s="300"/>
      <c r="D179" s="300"/>
      <c r="E179" s="301"/>
      <c r="F179" s="73" t="s">
        <v>196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309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197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311</v>
      </c>
      <c r="AZ180">
        <v>5</v>
      </c>
      <c r="BD180">
        <v>24</v>
      </c>
      <c r="CG180">
        <v>180</v>
      </c>
      <c r="DE180" s="107" t="s">
        <v>312</v>
      </c>
    </row>
    <row r="181" spans="1:113" ht="30.75" customHeight="1">
      <c r="A181" s="210" t="s">
        <v>353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207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278</v>
      </c>
      <c r="AI181" s="60"/>
      <c r="AJ181" s="60"/>
      <c r="AK181" s="60"/>
      <c r="AL181" s="60"/>
      <c r="AM181" s="305">
        <f>SUM(AN25:AN180)</f>
        <v>1035.54386</v>
      </c>
      <c r="AN181" s="305"/>
      <c r="AP181">
        <v>178</v>
      </c>
      <c r="AQ181" s="61" t="s">
        <v>316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 t="s">
        <v>357</v>
      </c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317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172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318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320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321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322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323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324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328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332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333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334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335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336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338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339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340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341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343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344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350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351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352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109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  <c r="AP205" s="107">
        <v>202</v>
      </c>
      <c r="AQ205" s="61" t="s">
        <v>354</v>
      </c>
      <c r="AZ205">
        <v>3</v>
      </c>
      <c r="BC205">
        <v>3</v>
      </c>
      <c r="BS205">
        <v>12</v>
      </c>
      <c r="CG205">
        <v>120</v>
      </c>
      <c r="CI205">
        <v>15</v>
      </c>
      <c r="CJ205">
        <v>15</v>
      </c>
      <c r="DE205" s="61">
        <v>300</v>
      </c>
    </row>
    <row r="206" spans="1:109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  <c r="AP206">
        <v>203</v>
      </c>
      <c r="AQ206" s="61" t="s">
        <v>355</v>
      </c>
      <c r="AZ206">
        <v>3.5</v>
      </c>
      <c r="BC206">
        <v>3.5</v>
      </c>
      <c r="BN206">
        <v>12</v>
      </c>
      <c r="CG206">
        <v>120</v>
      </c>
      <c r="CI206">
        <v>15</v>
      </c>
      <c r="CJ206">
        <v>15</v>
      </c>
      <c r="DE206" s="61">
        <v>300</v>
      </c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208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209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210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9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2013-11-30T10:01:22Z</cp:lastPrinted>
  <dcterms:created xsi:type="dcterms:W3CDTF">1996-10-08T23:32:33Z</dcterms:created>
  <dcterms:modified xsi:type="dcterms:W3CDTF">2021-05-18T04:50:40Z</dcterms:modified>
  <cp:category/>
  <cp:version/>
  <cp:contentType/>
  <cp:contentStatus/>
</cp:coreProperties>
</file>